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tart here" sheetId="1" r:id="rId1"/>
    <sheet name="Weekly summary" sheetId="2" r:id="rId2"/>
    <sheet name="Data" sheetId="3" r:id="rId3"/>
  </sheets>
  <definedNames>
    <definedName name="_xlnm._FilterDatabase" localSheetId="2" hidden="1">Data!$A$1:$G$25</definedName>
  </definedNames>
  <calcPr calcId="124519" fullCalcOnLoad="1"/>
</workbook>
</file>

<file path=xl/sharedStrings.xml><?xml version="1.0" encoding="utf-8"?>
<sst xmlns="http://schemas.openxmlformats.org/spreadsheetml/2006/main" count="119" uniqueCount="52">
  <si>
    <t>Weekly performance report</t>
  </si>
  <si>
    <t>A Looker Studio template from jomarimanto.com</t>
  </si>
  <si>
    <t>What it is</t>
  </si>
  <si>
    <t>One page the team reads on Monday: sessions, conversion rate and cost per lead against the previous week, spend against conversions over six weeks, and the split by channel. It works on its own in Excel or Google Sheets, and the Data sheet connects to Looker Studio without changes.</t>
  </si>
  <si>
    <t>Each week</t>
  </si>
  <si>
    <t>1. On Data, add one row per channel for the week. Week start is that week's Monday.</t>
  </si>
  <si>
    <t>2. Weekly summary shows the latest week on its own. Type another Monday into C3 to look back.</t>
  </si>
  <si>
    <t>3. Read the Change column first. It is what the Monday meeting is about.</t>
  </si>
  <si>
    <t>Connect it to Looker Studio</t>
  </si>
  <si>
    <t>1. Upload this file to Google Drive and open it with Google Sheets, then choose File → Save as Google Sheets.</t>
  </si>
  <si>
    <t>2. In Looker Studio, choose Create → Report → Google Sheets, pick this spreadsheet and the Data sheet, and leave "Use first row as headers" on.</t>
  </si>
  <si>
    <t>3. Add two calculated fields: Conv. rate = SUM(Conversions) / SUM(Sessions), and Cost / lead = SUM(Cost) / SUM(Leads).</t>
  </si>
  <si>
    <t>4. Build the page: three scorecards (Sessions, Conv. rate, Cost / lead) with the comparison set to Previous period; a combo chart with Week start as the dimension, Cost as bars and Conversions as a line; and a bar chart of Sessions by Channel.</t>
  </si>
  <si>
    <t>5. Add a date range control and set the report's default range to the last complete week.</t>
  </si>
  <si>
    <t>The columns on Data</t>
  </si>
  <si>
    <t>Column</t>
  </si>
  <si>
    <t>What goes in it</t>
  </si>
  <si>
    <t>Week start</t>
  </si>
  <si>
    <t>The Monday of the week, as a date.</t>
  </si>
  <si>
    <t>Channel</t>
  </si>
  <si>
    <t>Search, Social, Email, Direct, or your own channel names, spelled the same way every week.</t>
  </si>
  <si>
    <t>Campaign</t>
  </si>
  <si>
    <t>The campaign name, following your naming convention.</t>
  </si>
  <si>
    <t>Sessions</t>
  </si>
  <si>
    <t>GA4 sessions for that channel and week.</t>
  </si>
  <si>
    <t>Conversions</t>
  </si>
  <si>
    <t>The GA4 key events you count as conversions.</t>
  </si>
  <si>
    <t>Leads</t>
  </si>
  <si>
    <t>Enquiries that reached the inbox or the CRM.</t>
  </si>
  <si>
    <t>Cost</t>
  </si>
  <si>
    <t>Ad spend in pesos. Enter 0 for unpaid channels.</t>
  </si>
  <si>
    <t>The figures on Data are sample numbers that show the layout. Delete those rows before adding your own.</t>
  </si>
  <si>
    <t>Week starting</t>
  </si>
  <si>
    <t>The latest week by default. Type a Monday to look back.</t>
  </si>
  <si>
    <t>Previous week</t>
  </si>
  <si>
    <t>Measure</t>
  </si>
  <si>
    <t>This week</t>
  </si>
  <si>
    <t>Change</t>
  </si>
  <si>
    <t>Conv. rate</t>
  </si>
  <si>
    <t>Cost / lead</t>
  </si>
  <si>
    <t>By channel, this week</t>
  </si>
  <si>
    <t>Search</t>
  </si>
  <si>
    <t>Social</t>
  </si>
  <si>
    <t>Email</t>
  </si>
  <si>
    <t>Direct</t>
  </si>
  <si>
    <t>Total</t>
  </si>
  <si>
    <t>Using another channel name on Data? Insert a row above Total for it.</t>
  </si>
  <si>
    <t>Last six weeks</t>
  </si>
  <si>
    <t>ph_goog_search_generic_2026q3_v1</t>
  </si>
  <si>
    <t>ph_meta_feed_prospect_2026q3_v1</t>
  </si>
  <si>
    <t>ph_eml_email_customer_2026q3_v1</t>
  </si>
  <si>
    <t>(direct)</t>
  </si>
</sst>
</file>

<file path=xl/styles.xml><?xml version="1.0" encoding="utf-8"?>
<styleSheet xmlns="http://schemas.openxmlformats.org/spreadsheetml/2006/main">
  <numFmts count="6">
    <numFmt numFmtId="164" formatCode="d mmm yyyy"/>
    <numFmt numFmtId="165" formatCode="#,##0"/>
    <numFmt numFmtId="166" formatCode="+0.0%;-0.0%;0.0%"/>
    <numFmt numFmtId="167" formatCode="0.00%"/>
    <numFmt numFmtId="168" formatCode="&quot;₱&quot;#,##0"/>
    <numFmt numFmtId="169" formatCode="yyyy-mm-dd"/>
  </numFmts>
  <fonts count="9">
    <font>
      <sz val="11"/>
      <color theme="1"/>
      <name val="Calibri"/>
      <family val="2"/>
      <scheme val="minor"/>
    </font>
    <font>
      <b/>
      <sz val="18"/>
      <color rgb="FF12224A"/>
      <name val="Arial"/>
      <family val="2"/>
    </font>
    <font>
      <sz val="10"/>
      <color rgb="FF5F6368"/>
      <name val="Arial"/>
      <family val="2"/>
    </font>
    <font>
      <b/>
      <sz val="11"/>
      <color rgb="FF12224A"/>
      <name val="Arial"/>
      <family val="2"/>
    </font>
    <font>
      <sz val="10"/>
      <color theme="1"/>
      <name val="Arial"/>
      <family val="2"/>
    </font>
    <font>
      <b/>
      <sz val="10"/>
      <color rgb="FFFFFFFF"/>
      <name val="Arial"/>
      <family val="2"/>
    </font>
    <font>
      <b/>
      <sz val="10"/>
      <color theme="1"/>
      <name val="Arial"/>
      <family val="2"/>
    </font>
    <font>
      <i/>
      <sz val="10"/>
      <color rgb="FF5F6368"/>
      <name val="Arial"/>
      <family val="2"/>
    </font>
    <font>
      <b/>
      <sz val="10"/>
      <color rgb="FF12224A"/>
      <name val="Arial"/>
      <family val="2"/>
    </font>
  </fonts>
  <fills count="5">
    <fill>
      <patternFill patternType="none"/>
    </fill>
    <fill>
      <patternFill patternType="gray125"/>
    </fill>
    <fill>
      <patternFill patternType="solid">
        <fgColor rgb="FF12224A"/>
        <bgColor indexed="64"/>
      </patternFill>
    </fill>
    <fill>
      <patternFill patternType="solid">
        <fgColor rgb="FFFDF4E5"/>
        <bgColor indexed="64"/>
      </patternFill>
    </fill>
    <fill>
      <patternFill patternType="solid">
        <fgColor rgb="FFEEF3FA"/>
        <bgColor indexed="64"/>
      </patternFill>
    </fill>
  </fills>
  <borders count="4">
    <border>
      <left/>
      <right/>
      <top/>
      <bottom/>
      <diagonal/>
    </border>
    <border>
      <left style="thin">
        <color rgb="FF12224A"/>
      </left>
      <right style="thin">
        <color rgb="FF12224A"/>
      </right>
      <top style="thin">
        <color rgb="FF12224A"/>
      </top>
      <bottom style="thin">
        <color rgb="FF12224A"/>
      </bottom>
      <diagonal/>
    </border>
    <border>
      <left style="thin">
        <color rgb="FFDADCE0"/>
      </left>
      <right style="thin">
        <color rgb="FFDADCE0"/>
      </right>
      <top style="thin">
        <color rgb="FFDADCE0"/>
      </top>
      <bottom style="thin">
        <color rgb="FFDADCE0"/>
      </bottom>
      <diagonal/>
    </border>
    <border>
      <left style="medium">
        <color rgb="FFE9A13B"/>
      </left>
      <right style="medium">
        <color rgb="FFE9A13B"/>
      </right>
      <top style="medium">
        <color rgb="FFE9A13B"/>
      </top>
      <bottom style="medium">
        <color rgb="FFE9A13B"/>
      </bottom>
      <diagonal/>
    </border>
  </borders>
  <cellStyleXfs count="1">
    <xf numFmtId="0" fontId="0" fillId="0" borderId="0"/>
  </cellStyleXfs>
  <cellXfs count="2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top" wrapText="1"/>
    </xf>
    <xf numFmtId="0" fontId="5" fillId="2" borderId="1" xfId="0" applyFont="1" applyFill="1" applyBorder="1" applyAlignment="1">
      <alignment vertical="center" wrapText="1"/>
    </xf>
    <xf numFmtId="0" fontId="6" fillId="0" borderId="2" xfId="0" applyFont="1" applyBorder="1" applyAlignment="1">
      <alignment vertical="top"/>
    </xf>
    <xf numFmtId="0" fontId="4" fillId="0" borderId="2" xfId="0" applyFont="1" applyBorder="1" applyAlignment="1">
      <alignment vertical="top" wrapText="1"/>
    </xf>
    <xf numFmtId="0" fontId="7" fillId="0" borderId="0" xfId="0" applyFont="1" applyAlignment="1">
      <alignment vertical="top" wrapText="1"/>
    </xf>
    <xf numFmtId="164" fontId="8" fillId="3" borderId="3" xfId="0" applyNumberFormat="1" applyFont="1" applyFill="1" applyBorder="1" applyAlignment="1">
      <alignment vertical="center"/>
    </xf>
    <xf numFmtId="164" fontId="2" fillId="0" borderId="0" xfId="0" applyNumberFormat="1" applyFont="1" applyAlignment="1">
      <alignment vertical="center"/>
    </xf>
    <xf numFmtId="0" fontId="4" fillId="0" borderId="2" xfId="0" applyFont="1" applyBorder="1" applyAlignment="1">
      <alignment vertical="center"/>
    </xf>
    <xf numFmtId="165" fontId="4" fillId="0" borderId="2" xfId="0" applyNumberFormat="1" applyFont="1" applyBorder="1" applyAlignment="1">
      <alignment vertical="center"/>
    </xf>
    <xf numFmtId="166" fontId="2" fillId="0" borderId="2" xfId="0" applyNumberFormat="1" applyFont="1" applyBorder="1" applyAlignment="1">
      <alignment vertical="center"/>
    </xf>
    <xf numFmtId="167" fontId="4" fillId="0" borderId="2" xfId="0" applyNumberFormat="1" applyFont="1" applyBorder="1" applyAlignment="1">
      <alignment vertical="center"/>
    </xf>
    <xf numFmtId="168" fontId="4" fillId="0" borderId="2" xfId="0" applyNumberFormat="1" applyFont="1" applyBorder="1" applyAlignment="1">
      <alignment vertical="center"/>
    </xf>
    <xf numFmtId="0" fontId="6" fillId="4" borderId="2" xfId="0" applyFont="1" applyFill="1" applyBorder="1" applyAlignment="1">
      <alignment vertical="center"/>
    </xf>
    <xf numFmtId="165" fontId="6" fillId="4" borderId="2" xfId="0" applyNumberFormat="1" applyFont="1" applyFill="1" applyBorder="1" applyAlignment="1">
      <alignment vertical="center"/>
    </xf>
    <xf numFmtId="167" fontId="6" fillId="4" borderId="2" xfId="0" applyNumberFormat="1" applyFont="1" applyFill="1" applyBorder="1" applyAlignment="1">
      <alignment vertical="center"/>
    </xf>
    <xf numFmtId="168" fontId="6" fillId="4" borderId="2" xfId="0" applyNumberFormat="1" applyFont="1" applyFill="1" applyBorder="1" applyAlignment="1">
      <alignment vertical="center"/>
    </xf>
    <xf numFmtId="164" fontId="4" fillId="0" borderId="2" xfId="0" applyNumberFormat="1" applyFont="1" applyBorder="1" applyAlignment="1">
      <alignment vertical="center"/>
    </xf>
    <xf numFmtId="169" fontId="4" fillId="0" borderId="2" xfId="0" applyNumberFormat="1" applyFont="1" applyBorder="1"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200" baseline="0">
                <a:solidFill>
                  <a:srgbClr val="12224A"/>
                </a:solidFill>
              </a:defRPr>
            </a:pPr>
            <a:r>
              <a:rPr lang="en-US" sz="1200" baseline="0">
                <a:solidFill>
                  <a:srgbClr val="12224A"/>
                </a:solidFill>
              </a:rPr>
              <a:t>Spend vs conversions</a:t>
            </a:r>
          </a:p>
        </c:rich>
      </c:tx>
      <c:layout/>
    </c:title>
    <c:plotArea>
      <c:layout/>
      <c:barChart>
        <c:barDir val="col"/>
        <c:grouping val="clustered"/>
        <c:ser>
          <c:idx val="0"/>
          <c:order val="0"/>
          <c:tx>
            <c:v>Cost</c:v>
          </c:tx>
          <c:spPr>
            <a:solidFill>
              <a:srgbClr val="12224A"/>
            </a:solidFill>
            <a:ln>
              <a:noFill/>
            </a:ln>
          </c:spPr>
          <c:cat>
            <c:numRef>
              <c:f>'Weekly summary'!$B$25:$B$30</c:f>
              <c:numCache>
                <c:formatCode>General</c:formatCode>
                <c:ptCount val="6"/>
                <c:pt idx="0">
                  <c:v>46237</c:v>
                </c:pt>
                <c:pt idx="1">
                  <c:v>46244</c:v>
                </c:pt>
                <c:pt idx="2">
                  <c:v>46251</c:v>
                </c:pt>
                <c:pt idx="3">
                  <c:v>46258</c:v>
                </c:pt>
                <c:pt idx="4">
                  <c:v>46265</c:v>
                </c:pt>
                <c:pt idx="5">
                  <c:v>46272</c:v>
                </c:pt>
              </c:numCache>
            </c:numRef>
          </c:cat>
          <c:val>
            <c:numRef>
              <c:f>'Weekly summary'!$C$25:$C$30</c:f>
              <c:numCache>
                <c:formatCode>General</c:formatCode>
                <c:ptCount val="6"/>
                <c:pt idx="0">
                  <c:v>59530</c:v>
                </c:pt>
                <c:pt idx="1">
                  <c:v>62470</c:v>
                </c:pt>
                <c:pt idx="2">
                  <c:v>65800</c:v>
                </c:pt>
                <c:pt idx="3">
                  <c:v>65540</c:v>
                </c:pt>
                <c:pt idx="4">
                  <c:v>65300</c:v>
                </c:pt>
                <c:pt idx="5">
                  <c:v>61550</c:v>
                </c:pt>
              </c:numCache>
            </c:numRef>
          </c:val>
        </c:ser>
        <c:gapWidth val="80"/>
        <c:axId val="50010001"/>
        <c:axId val="50010002"/>
      </c:barChart>
      <c:lineChart>
        <c:grouping val="standard"/>
        <c:ser>
          <c:idx val="1"/>
          <c:order val="1"/>
          <c:tx>
            <c:v>Conversions</c:v>
          </c:tx>
          <c:spPr>
            <a:ln w="28575">
              <a:solidFill>
                <a:srgbClr val="E9A13B"/>
              </a:solidFill>
            </a:ln>
          </c:spPr>
          <c:marker>
            <c:symbol val="circle"/>
            <c:size val="6"/>
            <c:spPr>
              <a:solidFill>
                <a:srgbClr val="E9A13B"/>
              </a:solidFill>
              <a:ln>
                <a:solidFill>
                  <a:srgbClr val="E9A13B"/>
                </a:solidFill>
              </a:ln>
            </c:spPr>
          </c:marker>
          <c:cat>
            <c:numRef>
              <c:f>'Weekly summary'!$B$25:$B$30</c:f>
              <c:numCache>
                <c:formatCode>General</c:formatCode>
                <c:ptCount val="6"/>
                <c:pt idx="0">
                  <c:v>46237</c:v>
                </c:pt>
                <c:pt idx="1">
                  <c:v>46244</c:v>
                </c:pt>
                <c:pt idx="2">
                  <c:v>46251</c:v>
                </c:pt>
                <c:pt idx="3">
                  <c:v>46258</c:v>
                </c:pt>
                <c:pt idx="4">
                  <c:v>46265</c:v>
                </c:pt>
                <c:pt idx="5">
                  <c:v>46272</c:v>
                </c:pt>
              </c:numCache>
            </c:numRef>
          </c:cat>
          <c:val>
            <c:numRef>
              <c:f>'Weekly summary'!$D$25:$D$30</c:f>
              <c:numCache>
                <c:formatCode>General</c:formatCode>
                <c:ptCount val="6"/>
                <c:pt idx="0">
                  <c:v>480</c:v>
                </c:pt>
                <c:pt idx="1">
                  <c:v>527</c:v>
                </c:pt>
                <c:pt idx="2">
                  <c:v>484</c:v>
                </c:pt>
                <c:pt idx="3">
                  <c:v>520</c:v>
                </c:pt>
                <c:pt idx="4">
                  <c:v>513</c:v>
                </c:pt>
                <c:pt idx="5">
                  <c:v>496</c:v>
                </c:pt>
              </c:numCache>
            </c:numRef>
          </c:val>
        </c:ser>
        <c:marker val="1"/>
        <c:axId val="60010001"/>
        <c:axId val="60010002"/>
      </c:lineChart>
      <c:catAx>
        <c:axId val="50010001"/>
        <c:scaling>
          <c:orientation val="minMax"/>
        </c:scaling>
        <c:axPos val="b"/>
        <c:numFmt formatCode="d mmm" sourceLinked="0"/>
        <c:tickLblPos val="nextTo"/>
        <c:crossAx val="50010002"/>
        <c:crosses val="autoZero"/>
        <c:auto val="1"/>
        <c:lblAlgn val="ctr"/>
        <c:lblOffset val="100"/>
      </c:catAx>
      <c:valAx>
        <c:axId val="50010002"/>
        <c:scaling>
          <c:orientation val="minMax"/>
        </c:scaling>
        <c:axPos val="l"/>
        <c:majorGridlines>
          <c:spPr>
            <a:ln>
              <a:solidFill>
                <a:srgbClr val="EDEFF2"/>
              </a:solidFill>
            </a:ln>
          </c:spPr>
        </c:majorGridlines>
        <c:title>
          <c:tx>
            <c:rich>
              <a:bodyPr/>
              <a:lstStyle/>
              <a:p>
                <a:pPr>
                  <a:defRPr/>
                </a:pPr>
                <a:r>
                  <a:rPr lang="en-US"/>
                  <a:t>Cost (₱)</a:t>
                </a:r>
              </a:p>
            </c:rich>
          </c:tx>
          <c:layout/>
        </c:title>
        <c:numFmt formatCode="#,##0" sourceLinked="0"/>
        <c:tickLblPos val="nextTo"/>
        <c:crossAx val="50010001"/>
        <c:crosses val="autoZero"/>
        <c:crossBetween val="between"/>
      </c:valAx>
      <c:valAx>
        <c:axId val="60010002"/>
        <c:scaling>
          <c:orientation val="minMax"/>
        </c:scaling>
        <c:axPos val="r"/>
        <c:title>
          <c:tx>
            <c:rich>
              <a:bodyPr rot="-5400000" vert="horz"/>
              <a:lstStyle/>
              <a:p>
                <a:pPr>
                  <a:defRPr/>
                </a:pPr>
                <a:r>
                  <a:rPr lang="en-US"/>
                  <a:t>Conversions</a:t>
                </a:r>
              </a:p>
            </c:rich>
          </c:tx>
          <c:layout/>
        </c:title>
        <c:numFmt formatCode="General" sourceLinked="1"/>
        <c:tickLblPos val="nextTo"/>
        <c:crossAx val="60010001"/>
        <c:crosses val="max"/>
        <c:crossBetween val="between"/>
      </c:valAx>
      <c:catAx>
        <c:axId val="60010001"/>
        <c:scaling>
          <c:orientation val="minMax"/>
        </c:scaling>
        <c:delete val="1"/>
        <c:axPos val="b"/>
        <c:numFmt formatCode="General" sourceLinked="1"/>
        <c:tickLblPos val="none"/>
        <c:crossAx val="60010002"/>
        <c:crosses val="autoZero"/>
        <c:auto val="1"/>
        <c:lblAlgn val="ctr"/>
        <c:lblOffset val="100"/>
      </c:catAx>
    </c:plotArea>
    <c:legend>
      <c:legendPos val="b"/>
      <c:layout/>
    </c:legend>
    <c:plotVisOnly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200" baseline="0">
                <a:solidFill>
                  <a:srgbClr val="12224A"/>
                </a:solidFill>
              </a:defRPr>
            </a:pPr>
            <a:r>
              <a:rPr lang="en-US" sz="1200" baseline="0">
                <a:solidFill>
                  <a:srgbClr val="12224A"/>
                </a:solidFill>
              </a:rPr>
              <a:t>Sessions by channel, this week</a:t>
            </a:r>
          </a:p>
        </c:rich>
      </c:tx>
      <c:layout/>
    </c:title>
    <c:plotArea>
      <c:layout/>
      <c:barChart>
        <c:barDir val="bar"/>
        <c:grouping val="clustered"/>
        <c:ser>
          <c:idx val="0"/>
          <c:order val="0"/>
          <c:tx>
            <c:v>Sessions</c:v>
          </c:tx>
          <c:spPr>
            <a:solidFill>
              <a:srgbClr val="2E4FA3"/>
            </a:solidFill>
            <a:ln>
              <a:noFill/>
            </a:ln>
          </c:spPr>
          <c:cat>
            <c:strRef>
              <c:f>'Weekly summary'!$B$16:$B$19</c:f>
              <c:strCache>
                <c:ptCount val="4"/>
                <c:pt idx="0">
                  <c:v>Search</c:v>
                </c:pt>
                <c:pt idx="1">
                  <c:v>Social</c:v>
                </c:pt>
                <c:pt idx="2">
                  <c:v>Email</c:v>
                </c:pt>
                <c:pt idx="3">
                  <c:v>Direct</c:v>
                </c:pt>
              </c:strCache>
            </c:strRef>
          </c:cat>
          <c:val>
            <c:numRef>
              <c:f>'Weekly summary'!$C$16:$C$19</c:f>
              <c:numCache>
                <c:formatCode>General</c:formatCode>
                <c:ptCount val="4"/>
                <c:pt idx="0">
                  <c:v>5291</c:v>
                </c:pt>
                <c:pt idx="1">
                  <c:v>3370</c:v>
                </c:pt>
                <c:pt idx="2">
                  <c:v>1287</c:v>
                </c:pt>
                <c:pt idx="3">
                  <c:v>2822</c:v>
                </c:pt>
              </c:numCache>
            </c:numRef>
          </c:val>
        </c:ser>
        <c:gapWidth val="60"/>
        <c:axId val="50020001"/>
        <c:axId val="50020002"/>
      </c:barChart>
      <c:catAx>
        <c:axId val="50020001"/>
        <c:scaling>
          <c:orientation val="maxMin"/>
        </c:scaling>
        <c:axPos val="l"/>
        <c:tickLblPos val="nextTo"/>
        <c:crossAx val="50020002"/>
        <c:crosses val="autoZero"/>
        <c:auto val="1"/>
        <c:lblAlgn val="ctr"/>
        <c:lblOffset val="100"/>
      </c:catAx>
      <c:valAx>
        <c:axId val="50020002"/>
        <c:scaling>
          <c:orientation val="minMax"/>
        </c:scaling>
        <c:axPos val="t"/>
        <c:majorGridlines>
          <c:spPr>
            <a:ln>
              <a:solidFill>
                <a:srgbClr val="EDEFF2"/>
              </a:solidFill>
            </a:ln>
          </c:spPr>
        </c:majorGridlines>
        <c:numFmt formatCode="#,##0" sourceLinked="0"/>
        <c:tickLblPos val="nextTo"/>
        <c:crossAx val="50020001"/>
        <c:crosses val="autoZero"/>
        <c:crossBetween val="between"/>
      </c:valAx>
    </c:plotArea>
    <c:plotVisOnly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9</xdr:col>
      <xdr:colOff>0</xdr:colOff>
      <xdr:row>1</xdr:row>
      <xdr:rowOff>0</xdr:rowOff>
    </xdr:from>
    <xdr:to>
      <xdr:col>18</xdr:col>
      <xdr:colOff>419100</xdr:colOff>
      <xdr:row>15</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18</xdr:col>
      <xdr:colOff>419100</xdr:colOff>
      <xdr:row>31</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B2:C30"/>
  <sheetViews>
    <sheetView showGridLines="0" tabSelected="1" workbookViewId="0"/>
  </sheetViews>
  <sheetFormatPr defaultRowHeight="15"/>
  <cols>
    <col min="1" max="1" width="2.7109375" customWidth="1"/>
    <col min="2" max="2" width="18.7109375" customWidth="1"/>
    <col min="3" max="3" width="84.7109375" customWidth="1"/>
  </cols>
  <sheetData>
    <row r="2" spans="2:3" ht="28" customHeight="1">
      <c r="B2" s="1" t="s">
        <v>0</v>
      </c>
    </row>
    <row r="3" spans="2:3">
      <c r="B3" s="2" t="s">
        <v>1</v>
      </c>
    </row>
    <row r="5" spans="2:3">
      <c r="B5" s="3" t="s">
        <v>2</v>
      </c>
    </row>
    <row r="6" spans="2:3" ht="46.5" customHeight="1">
      <c r="B6" s="4" t="s">
        <v>3</v>
      </c>
      <c r="C6" s="4"/>
    </row>
    <row r="8" spans="2:3">
      <c r="B8" s="3" t="s">
        <v>4</v>
      </c>
    </row>
    <row r="9" spans="2:3" ht="17.5" customHeight="1">
      <c r="B9" s="4" t="s">
        <v>5</v>
      </c>
      <c r="C9" s="4"/>
    </row>
    <row r="10" spans="2:3" ht="17.5" customHeight="1">
      <c r="B10" s="4" t="s">
        <v>6</v>
      </c>
      <c r="C10" s="4"/>
    </row>
    <row r="11" spans="2:3" ht="17.5" customHeight="1">
      <c r="B11" s="4" t="s">
        <v>7</v>
      </c>
      <c r="C11" s="4"/>
    </row>
    <row r="13" spans="2:3">
      <c r="B13" s="3" t="s">
        <v>8</v>
      </c>
    </row>
    <row r="14" spans="2:3" ht="32" customHeight="1">
      <c r="B14" s="4" t="s">
        <v>9</v>
      </c>
      <c r="C14" s="4"/>
    </row>
    <row r="15" spans="2:3" ht="32" customHeight="1">
      <c r="B15" s="4" t="s">
        <v>10</v>
      </c>
      <c r="C15" s="4"/>
    </row>
    <row r="16" spans="2:3" ht="32" customHeight="1">
      <c r="B16" s="4" t="s">
        <v>11</v>
      </c>
      <c r="C16" s="4"/>
    </row>
    <row r="17" spans="2:3" ht="46.5" customHeight="1">
      <c r="B17" s="4" t="s">
        <v>12</v>
      </c>
      <c r="C17" s="4"/>
    </row>
    <row r="18" spans="2:3" ht="17.5" customHeight="1">
      <c r="B18" s="4" t="s">
        <v>13</v>
      </c>
      <c r="C18" s="4"/>
    </row>
    <row r="20" spans="2:3">
      <c r="B20" s="3" t="s">
        <v>14</v>
      </c>
    </row>
    <row r="21" spans="2:3">
      <c r="B21" s="5" t="s">
        <v>15</v>
      </c>
      <c r="C21" s="5" t="s">
        <v>16</v>
      </c>
    </row>
    <row r="22" spans="2:3" ht="18" customHeight="1">
      <c r="B22" s="6" t="s">
        <v>17</v>
      </c>
      <c r="C22" s="7" t="s">
        <v>18</v>
      </c>
    </row>
    <row r="23" spans="2:3" ht="18" customHeight="1">
      <c r="B23" s="6" t="s">
        <v>19</v>
      </c>
      <c r="C23" s="7" t="s">
        <v>20</v>
      </c>
    </row>
    <row r="24" spans="2:3" ht="18" customHeight="1">
      <c r="B24" s="6" t="s">
        <v>21</v>
      </c>
      <c r="C24" s="7" t="s">
        <v>22</v>
      </c>
    </row>
    <row r="25" spans="2:3" ht="18" customHeight="1">
      <c r="B25" s="6" t="s">
        <v>23</v>
      </c>
      <c r="C25" s="7" t="s">
        <v>24</v>
      </c>
    </row>
    <row r="26" spans="2:3" ht="18" customHeight="1">
      <c r="B26" s="6" t="s">
        <v>25</v>
      </c>
      <c r="C26" s="7" t="s">
        <v>26</v>
      </c>
    </row>
    <row r="27" spans="2:3" ht="18" customHeight="1">
      <c r="B27" s="6" t="s">
        <v>27</v>
      </c>
      <c r="C27" s="7" t="s">
        <v>28</v>
      </c>
    </row>
    <row r="28" spans="2:3" ht="18" customHeight="1">
      <c r="B28" s="6" t="s">
        <v>29</v>
      </c>
      <c r="C28" s="7" t="s">
        <v>30</v>
      </c>
    </row>
    <row r="30" spans="2:3" ht="32" customHeight="1">
      <c r="B30" s="8" t="s">
        <v>31</v>
      </c>
      <c r="C30" s="8"/>
    </row>
  </sheetData>
  <mergeCells count="10">
    <mergeCell ref="B6:C6"/>
    <mergeCell ref="B9:C9"/>
    <mergeCell ref="B10:C10"/>
    <mergeCell ref="B11:C11"/>
    <mergeCell ref="B14:C14"/>
    <mergeCell ref="B15:C15"/>
    <mergeCell ref="B16:C16"/>
    <mergeCell ref="B17:C17"/>
    <mergeCell ref="B18:C18"/>
    <mergeCell ref="B30:C30"/>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B2:H30"/>
  <sheetViews>
    <sheetView showGridLines="0" workbookViewId="0"/>
  </sheetViews>
  <sheetFormatPr defaultRowHeight="15"/>
  <cols>
    <col min="1" max="1" width="2.7109375" customWidth="1"/>
    <col min="2" max="2" width="22.7109375" customWidth="1"/>
    <col min="3" max="3" width="14.7109375" customWidth="1"/>
    <col min="4" max="4" width="15.7109375" customWidth="1"/>
    <col min="5" max="8" width="13.7109375" customWidth="1"/>
    <col min="9" max="9" width="3.7109375" customWidth="1"/>
  </cols>
  <sheetData>
    <row r="2" spans="2:8" ht="28" customHeight="1">
      <c r="B2" s="1" t="s">
        <v>0</v>
      </c>
    </row>
    <row r="3" spans="2:8">
      <c r="B3" s="3" t="s">
        <v>32</v>
      </c>
      <c r="C3" s="9">
        <f>MAX(Data!$A:$A)</f>
        <v>46272</v>
      </c>
      <c r="D3" s="2" t="s">
        <v>33</v>
      </c>
    </row>
    <row r="4" spans="2:8">
      <c r="B4" s="2" t="s">
        <v>34</v>
      </c>
      <c r="C4" s="10">
        <f>C3-7</f>
        <v>46265</v>
      </c>
    </row>
    <row r="6" spans="2:8">
      <c r="B6" s="5" t="s">
        <v>35</v>
      </c>
      <c r="C6" s="5" t="s">
        <v>36</v>
      </c>
      <c r="D6" s="5" t="s">
        <v>34</v>
      </c>
      <c r="E6" s="5" t="s">
        <v>37</v>
      </c>
    </row>
    <row r="7" spans="2:8">
      <c r="B7" s="11" t="s">
        <v>23</v>
      </c>
      <c r="C7" s="12">
        <f>SUMIFS(Data!$D:$D,Data!$A:$A,$C$3)</f>
        <v>12770</v>
      </c>
      <c r="D7" s="12">
        <f>SUMIFS(Data!$D:$D,Data!$A:$A,$C$4)</f>
        <v>13111</v>
      </c>
      <c r="E7" s="13">
        <f>IFERROR(C7/D7-1,"")</f>
        <v>-0.02600869498894054</v>
      </c>
    </row>
    <row r="8" spans="2:8">
      <c r="B8" s="11" t="s">
        <v>25</v>
      </c>
      <c r="C8" s="12">
        <f>SUMIFS(Data!$E:$E,Data!$A:$A,$C$3)</f>
        <v>496</v>
      </c>
      <c r="D8" s="12">
        <f>SUMIFS(Data!$E:$E,Data!$A:$A,$C$4)</f>
        <v>513</v>
      </c>
      <c r="E8" s="13">
        <f>IFERROR(C8/D8-1,"")</f>
        <v>-0.033138401559454245</v>
      </c>
    </row>
    <row r="9" spans="2:8">
      <c r="B9" s="11" t="s">
        <v>38</v>
      </c>
      <c r="C9" s="14">
        <f>IFERROR(C8/C7,"")</f>
        <v>0.03884103367267032</v>
      </c>
      <c r="D9" s="14">
        <f>IFERROR(D8/D7,"")</f>
        <v>0.03912745023262909</v>
      </c>
      <c r="E9" s="13">
        <f>IFERROR(C9/D9-1,"")</f>
        <v>-0.007320092626938557</v>
      </c>
    </row>
    <row r="10" spans="2:8">
      <c r="B10" s="11" t="s">
        <v>27</v>
      </c>
      <c r="C10" s="12">
        <f>SUMIFS(Data!$F:$F,Data!$A:$A,$C$3)</f>
        <v>304</v>
      </c>
      <c r="D10" s="12">
        <f>SUMIFS(Data!$F:$F,Data!$A:$A,$C$4)</f>
        <v>314</v>
      </c>
      <c r="E10" s="13">
        <f>IFERROR(C10/D10-1,"")</f>
        <v>-0.031847133757961776</v>
      </c>
    </row>
    <row r="11" spans="2:8">
      <c r="B11" s="11" t="s">
        <v>29</v>
      </c>
      <c r="C11" s="15">
        <f>SUMIFS(Data!$G:$G,Data!$A:$A,$C$3)</f>
        <v>61550</v>
      </c>
      <c r="D11" s="15">
        <f>SUMIFS(Data!$G:$G,Data!$A:$A,$C$4)</f>
        <v>65300</v>
      </c>
      <c r="E11" s="13">
        <f>IFERROR(C11/D11-1,"")</f>
        <v>-0.057427258805513026</v>
      </c>
    </row>
    <row r="12" spans="2:8">
      <c r="B12" s="11" t="s">
        <v>39</v>
      </c>
      <c r="C12" s="15">
        <f>IFERROR(C11/C10,"")</f>
        <v>202.4671052631579</v>
      </c>
      <c r="D12" s="15">
        <f>IFERROR(D11/D10,"")</f>
        <v>207.96178343949043</v>
      </c>
      <c r="E12" s="13">
        <f>IFERROR(C12/D12-1,"")</f>
        <v>-0.026421576529378488</v>
      </c>
    </row>
    <row r="14" spans="2:8">
      <c r="B14" s="3" t="s">
        <v>40</v>
      </c>
    </row>
    <row r="15" spans="2:8">
      <c r="B15" s="5" t="s">
        <v>19</v>
      </c>
      <c r="C15" s="5" t="s">
        <v>23</v>
      </c>
      <c r="D15" s="5" t="s">
        <v>25</v>
      </c>
      <c r="E15" s="5" t="s">
        <v>38</v>
      </c>
      <c r="F15" s="5" t="s">
        <v>27</v>
      </c>
      <c r="G15" s="5" t="s">
        <v>29</v>
      </c>
      <c r="H15" s="5" t="s">
        <v>39</v>
      </c>
    </row>
    <row r="16" spans="2:8">
      <c r="B16" s="11" t="s">
        <v>41</v>
      </c>
      <c r="C16" s="12">
        <f>SUMIFS(Data!$D:$D,Data!$A:$A,$C$3,Data!$B:$B,$B16)</f>
        <v>5291</v>
      </c>
      <c r="D16" s="12">
        <f>SUMIFS(Data!$E:$E,Data!$A:$A,$C$3,Data!$B:$B,$B16)</f>
        <v>210</v>
      </c>
      <c r="E16" s="14">
        <f>IFERROR(D16/C16,"")</f>
        <v>0.03969003969003969</v>
      </c>
      <c r="F16" s="12">
        <f>SUMIFS(Data!$F:$F,Data!$A:$A,$C$3,Data!$B:$B,$B16)</f>
        <v>130</v>
      </c>
      <c r="G16" s="15">
        <f>SUMIFS(Data!$G:$G,Data!$A:$A,$C$3,Data!$B:$B,$B16)</f>
        <v>37700</v>
      </c>
      <c r="H16" s="15">
        <f>IFERROR(G16/F16,"")</f>
        <v>290.0</v>
      </c>
    </row>
    <row r="17" spans="2:8">
      <c r="B17" s="11" t="s">
        <v>42</v>
      </c>
      <c r="C17" s="12">
        <f>SUMIFS(Data!$D:$D,Data!$A:$A,$C$3,Data!$B:$B,$B17)</f>
        <v>3370</v>
      </c>
      <c r="D17" s="12">
        <f>SUMIFS(Data!$E:$E,Data!$A:$A,$C$3,Data!$B:$B,$B17)</f>
        <v>74</v>
      </c>
      <c r="E17" s="14">
        <f>IFERROR(D17/C17,"")</f>
        <v>0.02195845697329377</v>
      </c>
      <c r="F17" s="12">
        <f>SUMIFS(Data!$F:$F,Data!$A:$A,$C$3,Data!$B:$B,$B17)</f>
        <v>41</v>
      </c>
      <c r="G17" s="15">
        <f>SUMIFS(Data!$G:$G,Data!$A:$A,$C$3,Data!$B:$B,$B17)</f>
        <v>21350</v>
      </c>
      <c r="H17" s="15">
        <f>IFERROR(G17/F17,"")</f>
        <v>520.7317073170732</v>
      </c>
    </row>
    <row r="18" spans="2:8">
      <c r="B18" s="11" t="s">
        <v>43</v>
      </c>
      <c r="C18" s="12">
        <f>SUMIFS(Data!$D:$D,Data!$A:$A,$C$3,Data!$B:$B,$B18)</f>
        <v>1287</v>
      </c>
      <c r="D18" s="12">
        <f>SUMIFS(Data!$E:$E,Data!$A:$A,$C$3,Data!$B:$B,$B18)</f>
        <v>80</v>
      </c>
      <c r="E18" s="14">
        <f>IFERROR(D18/C18,"")</f>
        <v>0.06216006216006216</v>
      </c>
      <c r="F18" s="12">
        <f>SUMIFS(Data!$F:$F,Data!$A:$A,$C$3,Data!$B:$B,$B18)</f>
        <v>56</v>
      </c>
      <c r="G18" s="15">
        <f>SUMIFS(Data!$G:$G,Data!$A:$A,$C$3,Data!$B:$B,$B18)</f>
        <v>2500</v>
      </c>
      <c r="H18" s="15">
        <f>IFERROR(G18/F18,"")</f>
        <v>44.642857142857146</v>
      </c>
    </row>
    <row r="19" spans="2:8">
      <c r="B19" s="11" t="s">
        <v>44</v>
      </c>
      <c r="C19" s="12">
        <f>SUMIFS(Data!$D:$D,Data!$A:$A,$C$3,Data!$B:$B,$B19)</f>
        <v>2822</v>
      </c>
      <c r="D19" s="12">
        <f>SUMIFS(Data!$E:$E,Data!$A:$A,$C$3,Data!$B:$B,$B19)</f>
        <v>132</v>
      </c>
      <c r="E19" s="14">
        <f>IFERROR(D19/C19,"")</f>
        <v>0.04677533664068037</v>
      </c>
      <c r="F19" s="12">
        <f>SUMIFS(Data!$F:$F,Data!$A:$A,$C$3,Data!$B:$B,$B19)</f>
        <v>77</v>
      </c>
      <c r="G19" s="15">
        <f>SUMIFS(Data!$G:$G,Data!$A:$A,$C$3,Data!$B:$B,$B19)</f>
        <v>0</v>
      </c>
      <c r="H19" s="15">
        <f>IFERROR(G19/F19,"")</f>
        <v>0.0</v>
      </c>
    </row>
    <row r="20" spans="2:8">
      <c r="B20" s="16" t="s">
        <v>45</v>
      </c>
      <c r="C20" s="17">
        <f>SUM(C16:C19)</f>
        <v>12770</v>
      </c>
      <c r="D20" s="17">
        <f>SUM(D16:D19)</f>
        <v>496</v>
      </c>
      <c r="E20" s="18">
        <f>IFERROR(D20/C20,"")</f>
        <v>0.03884103367267032</v>
      </c>
      <c r="F20" s="17">
        <f>SUM(F16:F19)</f>
        <v>304</v>
      </c>
      <c r="G20" s="19">
        <f>SUM(G16:G19)</f>
        <v>61550</v>
      </c>
      <c r="H20" s="19">
        <f>IFERROR(G20/F20,"")</f>
        <v>202.4671052631579</v>
      </c>
    </row>
    <row r="21" spans="2:8">
      <c r="B21" s="2" t="s">
        <v>46</v>
      </c>
    </row>
    <row r="23" spans="2:8">
      <c r="B23" s="3" t="s">
        <v>47</v>
      </c>
    </row>
    <row r="24" spans="2:8">
      <c r="B24" s="5" t="s">
        <v>32</v>
      </c>
      <c r="C24" s="5" t="s">
        <v>29</v>
      </c>
      <c r="D24" s="5" t="s">
        <v>25</v>
      </c>
    </row>
    <row r="25" spans="2:8">
      <c r="B25" s="20">
        <f>$C$3-35</f>
        <v>46237</v>
      </c>
      <c r="C25" s="15">
        <f>SUMIFS(Data!$G:$G,Data!$A:$A,$B25)</f>
        <v>59530</v>
      </c>
      <c r="D25" s="12">
        <f>SUMIFS(Data!$E:$E,Data!$A:$A,$B25)</f>
        <v>480</v>
      </c>
    </row>
    <row r="26" spans="2:8">
      <c r="B26" s="20">
        <f>$C$3-28</f>
        <v>46244</v>
      </c>
      <c r="C26" s="15">
        <f>SUMIFS(Data!$G:$G,Data!$A:$A,$B26)</f>
        <v>62470</v>
      </c>
      <c r="D26" s="12">
        <f>SUMIFS(Data!$E:$E,Data!$A:$A,$B26)</f>
        <v>527</v>
      </c>
    </row>
    <row r="27" spans="2:8">
      <c r="B27" s="20">
        <f>$C$3-21</f>
        <v>46251</v>
      </c>
      <c r="C27" s="15">
        <f>SUMIFS(Data!$G:$G,Data!$A:$A,$B27)</f>
        <v>65800</v>
      </c>
      <c r="D27" s="12">
        <f>SUMIFS(Data!$E:$E,Data!$A:$A,$B27)</f>
        <v>484</v>
      </c>
    </row>
    <row r="28" spans="2:8">
      <c r="B28" s="20">
        <f>$C$3-14</f>
        <v>46258</v>
      </c>
      <c r="C28" s="15">
        <f>SUMIFS(Data!$G:$G,Data!$A:$A,$B28)</f>
        <v>65540</v>
      </c>
      <c r="D28" s="12">
        <f>SUMIFS(Data!$E:$E,Data!$A:$A,$B28)</f>
        <v>520</v>
      </c>
    </row>
    <row r="29" spans="2:8">
      <c r="B29" s="20">
        <f>$C$3-7</f>
        <v>46265</v>
      </c>
      <c r="C29" s="15">
        <f>SUMIFS(Data!$G:$G,Data!$A:$A,$B29)</f>
        <v>65300</v>
      </c>
      <c r="D29" s="12">
        <f>SUMIFS(Data!$E:$E,Data!$A:$A,$B29)</f>
        <v>513</v>
      </c>
    </row>
    <row r="30" spans="2:8">
      <c r="B30" s="20">
        <f>$C$3</f>
        <v>46272</v>
      </c>
      <c r="C30" s="15">
        <f>SUMIFS(Data!$G:$G,Data!$A:$A,$B30)</f>
        <v>61550</v>
      </c>
      <c r="D30" s="12">
        <f>SUMIFS(Data!$E:$E,Data!$A:$A,$B30)</f>
        <v>496</v>
      </c>
    </row>
  </sheetData>
  <pageMargins left="0.7" right="0.7" top="0.75" bottom="0.75" header="0.3" footer="0.3"/>
  <pageSetup orientation="landscape"/>
  <drawing r:id="rId1"/>
</worksheet>
</file>

<file path=xl/worksheets/sheet3.xml><?xml version="1.0" encoding="utf-8"?>
<worksheet xmlns="http://schemas.openxmlformats.org/spreadsheetml/2006/main" xmlns:r="http://schemas.openxmlformats.org/officeDocument/2006/relationships">
  <dimension ref="A1:G25"/>
  <sheetViews>
    <sheetView workbookViewId="0">
      <pane ySplit="1" topLeftCell="A2" activePane="bottomLeft" state="frozen"/>
      <selection pane="bottomLeft"/>
    </sheetView>
  </sheetViews>
  <sheetFormatPr defaultRowHeight="15"/>
  <cols>
    <col min="1" max="1" width="13.7109375" customWidth="1"/>
    <col min="2" max="2" width="11.7109375" customWidth="1"/>
    <col min="3" max="3" width="36.7109375" customWidth="1"/>
    <col min="4" max="7" width="13.7109375" customWidth="1"/>
  </cols>
  <sheetData>
    <row r="1" spans="1:7">
      <c r="A1" s="5" t="s">
        <v>17</v>
      </c>
      <c r="B1" s="5" t="s">
        <v>19</v>
      </c>
      <c r="C1" s="5" t="s">
        <v>21</v>
      </c>
      <c r="D1" s="5" t="s">
        <v>23</v>
      </c>
      <c r="E1" s="5" t="s">
        <v>25</v>
      </c>
      <c r="F1" s="5" t="s">
        <v>27</v>
      </c>
      <c r="G1" s="5" t="s">
        <v>29</v>
      </c>
    </row>
    <row r="2" spans="1:7">
      <c r="A2" s="21">
        <v>46237</v>
      </c>
      <c r="B2" s="11" t="s">
        <v>41</v>
      </c>
      <c r="C2" s="11" t="s">
        <v>48</v>
      </c>
      <c r="D2" s="12">
        <v>4923</v>
      </c>
      <c r="E2" s="12">
        <v>207</v>
      </c>
      <c r="F2" s="12">
        <v>128</v>
      </c>
      <c r="G2" s="12">
        <v>36470</v>
      </c>
    </row>
    <row r="3" spans="1:7">
      <c r="A3" s="21">
        <v>46237</v>
      </c>
      <c r="B3" s="11" t="s">
        <v>42</v>
      </c>
      <c r="C3" s="11" t="s">
        <v>49</v>
      </c>
      <c r="D3" s="12">
        <v>3466</v>
      </c>
      <c r="E3" s="12">
        <v>67</v>
      </c>
      <c r="F3" s="12">
        <v>37</v>
      </c>
      <c r="G3" s="12">
        <v>20560</v>
      </c>
    </row>
    <row r="4" spans="1:7">
      <c r="A4" s="21">
        <v>46237</v>
      </c>
      <c r="B4" s="11" t="s">
        <v>43</v>
      </c>
      <c r="C4" s="11" t="s">
        <v>50</v>
      </c>
      <c r="D4" s="12">
        <v>1268</v>
      </c>
      <c r="E4" s="12">
        <v>78</v>
      </c>
      <c r="F4" s="12">
        <v>55</v>
      </c>
      <c r="G4" s="12">
        <v>2500</v>
      </c>
    </row>
    <row r="5" spans="1:7">
      <c r="A5" s="21">
        <v>46237</v>
      </c>
      <c r="B5" s="11" t="s">
        <v>44</v>
      </c>
      <c r="C5" s="11" t="s">
        <v>51</v>
      </c>
      <c r="D5" s="12">
        <v>2703</v>
      </c>
      <c r="E5" s="12">
        <v>128</v>
      </c>
      <c r="F5" s="12">
        <v>74</v>
      </c>
      <c r="G5" s="12">
        <v>0</v>
      </c>
    </row>
    <row r="6" spans="1:7">
      <c r="A6" s="21">
        <v>46244</v>
      </c>
      <c r="B6" s="11" t="s">
        <v>41</v>
      </c>
      <c r="C6" s="11" t="s">
        <v>48</v>
      </c>
      <c r="D6" s="12">
        <v>5492</v>
      </c>
      <c r="E6" s="12">
        <v>242</v>
      </c>
      <c r="F6" s="12">
        <v>150</v>
      </c>
      <c r="G6" s="12">
        <v>40990</v>
      </c>
    </row>
    <row r="7" spans="1:7">
      <c r="A7" s="21">
        <v>46244</v>
      </c>
      <c r="B7" s="11" t="s">
        <v>42</v>
      </c>
      <c r="C7" s="11" t="s">
        <v>49</v>
      </c>
      <c r="D7" s="12">
        <v>3237</v>
      </c>
      <c r="E7" s="12">
        <v>70</v>
      </c>
      <c r="F7" s="12">
        <v>38</v>
      </c>
      <c r="G7" s="12">
        <v>18980</v>
      </c>
    </row>
    <row r="8" spans="1:7">
      <c r="A8" s="21">
        <v>46244</v>
      </c>
      <c r="B8" s="11" t="s">
        <v>43</v>
      </c>
      <c r="C8" s="11" t="s">
        <v>50</v>
      </c>
      <c r="D8" s="12">
        <v>1329</v>
      </c>
      <c r="E8" s="12">
        <v>80</v>
      </c>
      <c r="F8" s="12">
        <v>56</v>
      </c>
      <c r="G8" s="12">
        <v>2500</v>
      </c>
    </row>
    <row r="9" spans="1:7">
      <c r="A9" s="21">
        <v>46244</v>
      </c>
      <c r="B9" s="11" t="s">
        <v>44</v>
      </c>
      <c r="C9" s="11" t="s">
        <v>51</v>
      </c>
      <c r="D9" s="12">
        <v>2763</v>
      </c>
      <c r="E9" s="12">
        <v>135</v>
      </c>
      <c r="F9" s="12">
        <v>78</v>
      </c>
      <c r="G9" s="12">
        <v>0</v>
      </c>
    </row>
    <row r="10" spans="1:7">
      <c r="A10" s="21">
        <v>46251</v>
      </c>
      <c r="B10" s="11" t="s">
        <v>41</v>
      </c>
      <c r="C10" s="11" t="s">
        <v>48</v>
      </c>
      <c r="D10" s="12">
        <v>5169</v>
      </c>
      <c r="E10" s="12">
        <v>206</v>
      </c>
      <c r="F10" s="12">
        <v>128</v>
      </c>
      <c r="G10" s="12">
        <v>40090</v>
      </c>
    </row>
    <row r="11" spans="1:7">
      <c r="A11" s="21">
        <v>46251</v>
      </c>
      <c r="B11" s="11" t="s">
        <v>42</v>
      </c>
      <c r="C11" s="11" t="s">
        <v>49</v>
      </c>
      <c r="D11" s="12">
        <v>3624</v>
      </c>
      <c r="E11" s="12">
        <v>81</v>
      </c>
      <c r="F11" s="12">
        <v>45</v>
      </c>
      <c r="G11" s="12">
        <v>23210</v>
      </c>
    </row>
    <row r="12" spans="1:7">
      <c r="A12" s="21">
        <v>46251</v>
      </c>
      <c r="B12" s="11" t="s">
        <v>43</v>
      </c>
      <c r="C12" s="11" t="s">
        <v>50</v>
      </c>
      <c r="D12" s="12">
        <v>1297</v>
      </c>
      <c r="E12" s="12">
        <v>72</v>
      </c>
      <c r="F12" s="12">
        <v>50</v>
      </c>
      <c r="G12" s="12">
        <v>2500</v>
      </c>
    </row>
    <row r="13" spans="1:7">
      <c r="A13" s="21">
        <v>46251</v>
      </c>
      <c r="B13" s="11" t="s">
        <v>44</v>
      </c>
      <c r="C13" s="11" t="s">
        <v>51</v>
      </c>
      <c r="D13" s="12">
        <v>2633</v>
      </c>
      <c r="E13" s="12">
        <v>125</v>
      </c>
      <c r="F13" s="12">
        <v>72</v>
      </c>
      <c r="G13" s="12">
        <v>0</v>
      </c>
    </row>
    <row r="14" spans="1:7">
      <c r="A14" s="21">
        <v>46258</v>
      </c>
      <c r="B14" s="11" t="s">
        <v>41</v>
      </c>
      <c r="C14" s="11" t="s">
        <v>48</v>
      </c>
      <c r="D14" s="12">
        <v>5448</v>
      </c>
      <c r="E14" s="12">
        <v>246</v>
      </c>
      <c r="F14" s="12">
        <v>153</v>
      </c>
      <c r="G14" s="12">
        <v>41140</v>
      </c>
    </row>
    <row r="15" spans="1:7">
      <c r="A15" s="21">
        <v>46258</v>
      </c>
      <c r="B15" s="11" t="s">
        <v>42</v>
      </c>
      <c r="C15" s="11" t="s">
        <v>49</v>
      </c>
      <c r="D15" s="12">
        <v>3516</v>
      </c>
      <c r="E15" s="12">
        <v>67</v>
      </c>
      <c r="F15" s="12">
        <v>37</v>
      </c>
      <c r="G15" s="12">
        <v>21900</v>
      </c>
    </row>
    <row r="16" spans="1:7">
      <c r="A16" s="21">
        <v>46258</v>
      </c>
      <c r="B16" s="11" t="s">
        <v>43</v>
      </c>
      <c r="C16" s="11" t="s">
        <v>50</v>
      </c>
      <c r="D16" s="12">
        <v>1292</v>
      </c>
      <c r="E16" s="12">
        <v>78</v>
      </c>
      <c r="F16" s="12">
        <v>55</v>
      </c>
      <c r="G16" s="12">
        <v>2500</v>
      </c>
    </row>
    <row r="17" spans="1:7">
      <c r="A17" s="21">
        <v>46258</v>
      </c>
      <c r="B17" s="11" t="s">
        <v>44</v>
      </c>
      <c r="C17" s="11" t="s">
        <v>51</v>
      </c>
      <c r="D17" s="12">
        <v>2702</v>
      </c>
      <c r="E17" s="12">
        <v>129</v>
      </c>
      <c r="F17" s="12">
        <v>75</v>
      </c>
      <c r="G17" s="12">
        <v>0</v>
      </c>
    </row>
    <row r="18" spans="1:7">
      <c r="A18" s="21">
        <v>46265</v>
      </c>
      <c r="B18" s="11" t="s">
        <v>41</v>
      </c>
      <c r="C18" s="11" t="s">
        <v>48</v>
      </c>
      <c r="D18" s="12">
        <v>5275</v>
      </c>
      <c r="E18" s="12">
        <v>222</v>
      </c>
      <c r="F18" s="12">
        <v>138</v>
      </c>
      <c r="G18" s="12">
        <v>40010</v>
      </c>
    </row>
    <row r="19" spans="1:7">
      <c r="A19" s="21">
        <v>46265</v>
      </c>
      <c r="B19" s="11" t="s">
        <v>42</v>
      </c>
      <c r="C19" s="11" t="s">
        <v>49</v>
      </c>
      <c r="D19" s="12">
        <v>3587</v>
      </c>
      <c r="E19" s="12">
        <v>75</v>
      </c>
      <c r="F19" s="12">
        <v>41</v>
      </c>
      <c r="G19" s="12">
        <v>22790</v>
      </c>
    </row>
    <row r="20" spans="1:7">
      <c r="A20" s="21">
        <v>46265</v>
      </c>
      <c r="B20" s="11" t="s">
        <v>43</v>
      </c>
      <c r="C20" s="11" t="s">
        <v>50</v>
      </c>
      <c r="D20" s="12">
        <v>1295</v>
      </c>
      <c r="E20" s="12">
        <v>78</v>
      </c>
      <c r="F20" s="12">
        <v>55</v>
      </c>
      <c r="G20" s="12">
        <v>2500</v>
      </c>
    </row>
    <row r="21" spans="1:7">
      <c r="A21" s="21">
        <v>46265</v>
      </c>
      <c r="B21" s="11" t="s">
        <v>44</v>
      </c>
      <c r="C21" s="11" t="s">
        <v>51</v>
      </c>
      <c r="D21" s="12">
        <v>2954</v>
      </c>
      <c r="E21" s="12">
        <v>138</v>
      </c>
      <c r="F21" s="12">
        <v>80</v>
      </c>
      <c r="G21" s="12">
        <v>0</v>
      </c>
    </row>
    <row r="22" spans="1:7">
      <c r="A22" s="21">
        <v>46272</v>
      </c>
      <c r="B22" s="11" t="s">
        <v>41</v>
      </c>
      <c r="C22" s="11" t="s">
        <v>48</v>
      </c>
      <c r="D22" s="12">
        <v>5291</v>
      </c>
      <c r="E22" s="12">
        <v>210</v>
      </c>
      <c r="F22" s="12">
        <v>130</v>
      </c>
      <c r="G22" s="12">
        <v>37700</v>
      </c>
    </row>
    <row r="23" spans="1:7">
      <c r="A23" s="21">
        <v>46272</v>
      </c>
      <c r="B23" s="11" t="s">
        <v>42</v>
      </c>
      <c r="C23" s="11" t="s">
        <v>49</v>
      </c>
      <c r="D23" s="12">
        <v>3370</v>
      </c>
      <c r="E23" s="12">
        <v>74</v>
      </c>
      <c r="F23" s="12">
        <v>41</v>
      </c>
      <c r="G23" s="12">
        <v>21350</v>
      </c>
    </row>
    <row r="24" spans="1:7">
      <c r="A24" s="21">
        <v>46272</v>
      </c>
      <c r="B24" s="11" t="s">
        <v>43</v>
      </c>
      <c r="C24" s="11" t="s">
        <v>50</v>
      </c>
      <c r="D24" s="12">
        <v>1287</v>
      </c>
      <c r="E24" s="12">
        <v>80</v>
      </c>
      <c r="F24" s="12">
        <v>56</v>
      </c>
      <c r="G24" s="12">
        <v>2500</v>
      </c>
    </row>
    <row r="25" spans="1:7">
      <c r="A25" s="21">
        <v>46272</v>
      </c>
      <c r="B25" s="11" t="s">
        <v>44</v>
      </c>
      <c r="C25" s="11" t="s">
        <v>51</v>
      </c>
      <c r="D25" s="12">
        <v>2822</v>
      </c>
      <c r="E25" s="12">
        <v>132</v>
      </c>
      <c r="F25" s="12">
        <v>77</v>
      </c>
      <c r="G25" s="12">
        <v>0</v>
      </c>
    </row>
  </sheetData>
  <autoFilter ref="A1:G2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Weekly summary</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Weekly performance report, Looker Studio template</dc:title>
  <dc:creator>Jomari Manto</dc:creator>
  <dc:description>Template from jomarimanto.com. The Data sheet holds sample figures.</dc:description>
  <cp:lastModifiedBy>Jomari Manto</cp:lastModifiedBy>
  <dcterms:created xsi:type="dcterms:W3CDTF">2026-09-15T09:00:00Z</dcterms:created>
  <dcterms:modified xsi:type="dcterms:W3CDTF">2026-09-15T09:00:00Z</dcterms:modified>
</cp:coreProperties>
</file>